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ARISH OF PASTROW\PCC Minutes\25 July 8th Meeting\"/>
    </mc:Choice>
  </mc:AlternateContent>
  <xr:revisionPtr revIDLastSave="0" documentId="8_{3B7B0F47-C054-4E90-93DE-9F2D0EC600CE}" xr6:coauthVersionLast="47" xr6:coauthVersionMax="47" xr10:uidLastSave="{00000000-0000-0000-0000-000000000000}"/>
  <bookViews>
    <workbookView xWindow="-108" yWindow="-108" windowWidth="23256" windowHeight="12456" xr2:uid="{21CA22EE-E6A6-42A3-9D5D-1357712E0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J5" i="1"/>
  <c r="J4" i="1"/>
  <c r="H4" i="1"/>
  <c r="H5" i="1"/>
  <c r="D12" i="1"/>
  <c r="D11" i="1"/>
  <c r="B12" i="1" l="1"/>
  <c r="D18" i="1"/>
  <c r="C11" i="1"/>
  <c r="C12" i="1" s="1"/>
  <c r="F4" i="1"/>
  <c r="G4" i="1" s="1"/>
  <c r="F5" i="1"/>
  <c r="G5" i="1" s="1"/>
  <c r="F6" i="1"/>
  <c r="G6" i="1" s="1"/>
  <c r="H6" i="1" s="1"/>
  <c r="I5" i="1" l="1"/>
  <c r="I6" i="1"/>
  <c r="J6" i="1" s="1"/>
  <c r="I4" i="1"/>
  <c r="F3" i="1"/>
  <c r="G3" i="1" s="1"/>
  <c r="H3" i="1" s="1"/>
  <c r="F10" i="1"/>
  <c r="G10" i="1" s="1"/>
  <c r="H10" i="1" s="1"/>
  <c r="F9" i="1"/>
  <c r="G9" i="1" s="1"/>
  <c r="H9" i="1" s="1"/>
  <c r="F8" i="1"/>
  <c r="G8" i="1" s="1"/>
  <c r="H8" i="1" s="1"/>
  <c r="F7" i="1"/>
  <c r="G7" i="1" s="1"/>
  <c r="H7" i="1" s="1"/>
  <c r="I10" i="1" l="1"/>
  <c r="J10" i="1" s="1"/>
  <c r="I7" i="1"/>
  <c r="J7" i="1" s="1"/>
  <c r="I3" i="1"/>
  <c r="I9" i="1"/>
  <c r="J9" i="1" s="1"/>
  <c r="I8" i="1"/>
  <c r="J8" i="1" s="1"/>
  <c r="I11" i="1"/>
  <c r="J11" i="1" s="1"/>
  <c r="J3" i="1"/>
  <c r="I12" i="1"/>
  <c r="J12" i="1" s="1"/>
  <c r="G11" i="1"/>
  <c r="F11" i="1"/>
  <c r="F12" i="1" s="1"/>
  <c r="G12" i="1" l="1"/>
  <c r="H12" i="1" s="1"/>
  <c r="H11" i="1"/>
</calcChain>
</file>

<file path=xl/sharedStrings.xml><?xml version="1.0" encoding="utf-8"?>
<sst xmlns="http://schemas.openxmlformats.org/spreadsheetml/2006/main" count="47" uniqueCount="35">
  <si>
    <t>Charlton</t>
  </si>
  <si>
    <t>Faccombe</t>
  </si>
  <si>
    <t>Weyhill</t>
  </si>
  <si>
    <t>Local Group</t>
  </si>
  <si>
    <t>Pastrow Core</t>
  </si>
  <si>
    <t>Worshipping
Community</t>
  </si>
  <si>
    <t>In Core?</t>
  </si>
  <si>
    <t>N</t>
  </si>
  <si>
    <t>Y</t>
  </si>
  <si>
    <t>Contribution Expected</t>
  </si>
  <si>
    <t>Totals</t>
  </si>
  <si>
    <t>CMF</t>
  </si>
  <si>
    <t>Running Expenses</t>
  </si>
  <si>
    <t>Administrator Salary:</t>
  </si>
  <si>
    <t>Hurstbourne Tarrant</t>
  </si>
  <si>
    <t>Penton Mewsey</t>
  </si>
  <si>
    <t>Hatherden with Tangley</t>
  </si>
  <si>
    <t>Smannell with  Enham Alamein</t>
  </si>
  <si>
    <t>Vernham Dean and Linkenholt</t>
  </si>
  <si>
    <t>/ month</t>
  </si>
  <si>
    <t>Predicted Clergy Expenses:</t>
  </si>
  <si>
    <t>/ year</t>
  </si>
  <si>
    <t>Central Costs</t>
  </si>
  <si>
    <t>Common Mission Fund:</t>
  </si>
  <si>
    <t>/year</t>
  </si>
  <si>
    <t>Percentage Change</t>
  </si>
  <si>
    <t>Notes:</t>
  </si>
  <si>
    <t>1. The original expenses breakdown was calculated for an Administrator salary of £654 per month.</t>
  </si>
  <si>
    <t>An additional £333.50 was funded through the Diocese’s ‘Benefice of the Future’ project.</t>
  </si>
  <si>
    <t>The hours were reduced in March 2025, with the introduction of the Bookkeeper role, funded by a grant from the Penton Mission Trust.</t>
  </si>
  <si>
    <t>So the central costs have been significnatly underfunded which leads to the large rise in running expenses.</t>
  </si>
  <si>
    <t>Please note that the CMF column is not what the church managed to give, but how we divide up the ask from the diocese.</t>
  </si>
  <si>
    <t>A pay rise was agreed in May 2024 and back-dated to 2023.  This raised the total remuneration from £987.50 to £1,1560 per month.</t>
  </si>
  <si>
    <t>This additional funding ran out in August 2024, and since then the Parish has had to absorb the extra costs.</t>
  </si>
  <si>
    <t>2. In 2024 Clergy Expenses ran to approximately £680 per month, so a reduced estimate for 2025 seems reasonable.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</si>
</sst>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\+0%;\-0%"/>
    <numFmt numFmtId="165" formatCode="\+0%;\-0%;&quot;–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44" fontId="0" fillId="0" borderId="0" xfId="1" applyFont="1"/>
    <xf numFmtId="0" fontId="0" fillId="0" borderId="0" xfId="0" quotePrefix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9" fontId="0" fillId="0" borderId="5" xfId="2" applyFont="1" applyBorder="1" applyAlignment="1">
      <alignment horizontal="center"/>
    </xf>
    <xf numFmtId="44" fontId="0" fillId="0" borderId="5" xfId="0" applyNumberFormat="1" applyBorder="1"/>
    <xf numFmtId="164" fontId="0" fillId="0" borderId="5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2" applyFont="1" applyBorder="1" applyAlignment="1">
      <alignment horizontal="center"/>
    </xf>
    <xf numFmtId="44" fontId="0" fillId="0" borderId="8" xfId="0" applyNumberFormat="1" applyBorder="1"/>
    <xf numFmtId="164" fontId="0" fillId="0" borderId="8" xfId="2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1" xfId="2" applyFont="1" applyBorder="1" applyAlignment="1">
      <alignment horizontal="center"/>
    </xf>
    <xf numFmtId="44" fontId="0" fillId="0" borderId="11" xfId="0" applyNumberFormat="1" applyBorder="1"/>
    <xf numFmtId="164" fontId="0" fillId="0" borderId="11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2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44" fontId="0" fillId="0" borderId="2" xfId="0" applyNumberFormat="1" applyBorder="1"/>
    <xf numFmtId="44" fontId="2" fillId="0" borderId="2" xfId="1" applyFont="1" applyBorder="1"/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2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44" fontId="0" fillId="0" borderId="4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2" xfId="1" applyFont="1" applyBorder="1"/>
    <xf numFmtId="44" fontId="0" fillId="0" borderId="1" xfId="1" applyFont="1" applyBorder="1"/>
    <xf numFmtId="44" fontId="0" fillId="0" borderId="3" xfId="1" applyFont="1" applyBorder="1"/>
    <xf numFmtId="44" fontId="2" fillId="0" borderId="1" xfId="1" applyFont="1" applyBorder="1"/>
    <xf numFmtId="44" fontId="2" fillId="0" borderId="3" xfId="1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6" xfId="2" applyNumberFormat="1" applyFont="1" applyBorder="1" applyAlignment="1">
      <alignment horizontal="center"/>
    </xf>
    <xf numFmtId="165" fontId="0" fillId="0" borderId="9" xfId="2" applyNumberFormat="1" applyFont="1" applyBorder="1" applyAlignment="1">
      <alignment horizontal="center"/>
    </xf>
    <xf numFmtId="165" fontId="0" fillId="0" borderId="12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quotePrefix="1"/>
    <xf numFmtId="0" fontId="0" fillId="0" borderId="0" xfId="0"/>
    <xf numFmtId="0" fontId="0" fillId="0" borderId="0" xfId="0" quotePrefix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5A85-7861-408A-976A-D83B8631DABD}">
  <dimension ref="A1:L32"/>
  <sheetViews>
    <sheetView tabSelected="1" workbookViewId="0">
      <selection activeCell="A33" sqref="A33"/>
    </sheetView>
  </sheetViews>
  <sheetFormatPr defaultRowHeight="14.4" x14ac:dyDescent="0.3"/>
  <cols>
    <col min="1" max="1" width="29" bestFit="1" customWidth="1"/>
    <col min="2" max="2" width="12.5546875" bestFit="1" customWidth="1"/>
    <col min="3" max="3" width="10.5546875" bestFit="1" customWidth="1"/>
    <col min="4" max="4" width="12.44140625" bestFit="1" customWidth="1"/>
    <col min="5" max="5" width="6.109375" bestFit="1" customWidth="1"/>
    <col min="6" max="6" width="12.33203125" bestFit="1" customWidth="1"/>
    <col min="7" max="7" width="12.5546875" bestFit="1" customWidth="1"/>
    <col min="8" max="8" width="11" bestFit="1" customWidth="1"/>
    <col min="9" max="9" width="10.5546875" bestFit="1" customWidth="1"/>
    <col min="10" max="10" width="11" bestFit="1" customWidth="1"/>
  </cols>
  <sheetData>
    <row r="1" spans="1:12" s="5" customFormat="1" ht="21" x14ac:dyDescent="0.4">
      <c r="B1" s="60">
        <v>2025</v>
      </c>
      <c r="C1" s="61"/>
      <c r="D1" s="60">
        <v>2026</v>
      </c>
      <c r="E1" s="62"/>
      <c r="F1" s="62"/>
      <c r="G1" s="62"/>
      <c r="H1" s="62"/>
      <c r="I1" s="62"/>
      <c r="J1" s="61"/>
    </row>
    <row r="2" spans="1:12" s="2" customFormat="1" ht="28.8" x14ac:dyDescent="0.3">
      <c r="A2" s="32" t="s">
        <v>3</v>
      </c>
      <c r="B2" s="38" t="s">
        <v>11</v>
      </c>
      <c r="C2" s="9" t="s">
        <v>12</v>
      </c>
      <c r="D2" s="38" t="s">
        <v>5</v>
      </c>
      <c r="E2" s="8" t="s">
        <v>6</v>
      </c>
      <c r="F2" s="8" t="s">
        <v>9</v>
      </c>
      <c r="G2" s="8" t="s">
        <v>11</v>
      </c>
      <c r="H2" s="8" t="s">
        <v>25</v>
      </c>
      <c r="I2" s="8" t="s">
        <v>12</v>
      </c>
      <c r="J2" s="9" t="s">
        <v>25</v>
      </c>
      <c r="K2" s="3"/>
      <c r="L2" s="3"/>
    </row>
    <row r="3" spans="1:12" x14ac:dyDescent="0.3">
      <c r="A3" s="33" t="s">
        <v>0</v>
      </c>
      <c r="B3" s="39">
        <v>18867.03</v>
      </c>
      <c r="C3" s="40">
        <v>381.91</v>
      </c>
      <c r="D3" s="49">
        <v>60</v>
      </c>
      <c r="E3" s="10" t="s">
        <v>7</v>
      </c>
      <c r="F3" s="11">
        <f t="shared" ref="F3:F10" si="0">ROUND(IF(E3="Y",0,D3/D$12),2)</f>
        <v>0.27</v>
      </c>
      <c r="G3" s="12">
        <f>F3*D$20</f>
        <v>27476.657999999999</v>
      </c>
      <c r="H3" s="13">
        <f>IF(B3&gt;0,(G3-B3)/B3,0)</f>
        <v>0.45633191869626544</v>
      </c>
      <c r="I3" s="12">
        <f>F3*D$18</f>
        <v>483.3</v>
      </c>
      <c r="J3" s="54">
        <f>IF(C3&gt;0,(I3-C3)/C3,0)</f>
        <v>0.26548139614045191</v>
      </c>
    </row>
    <row r="4" spans="1:12" x14ac:dyDescent="0.3">
      <c r="A4" s="34" t="s">
        <v>1</v>
      </c>
      <c r="B4" s="41">
        <v>0</v>
      </c>
      <c r="C4" s="42">
        <v>0</v>
      </c>
      <c r="D4" s="50">
        <v>0</v>
      </c>
      <c r="E4" s="14" t="s">
        <v>8</v>
      </c>
      <c r="F4" s="15">
        <f t="shared" si="0"/>
        <v>0</v>
      </c>
      <c r="G4" s="16">
        <f t="shared" ref="G4:G10" si="1">F4*D$20</f>
        <v>0</v>
      </c>
      <c r="H4" s="17">
        <f t="shared" ref="H4:H12" si="2">IF(B4&gt;0,(G4-B4)/B4,0)</f>
        <v>0</v>
      </c>
      <c r="I4" s="16">
        <f t="shared" ref="I4:I10" si="3">F4*D$18</f>
        <v>0</v>
      </c>
      <c r="J4" s="55">
        <f t="shared" ref="J4:J12" si="4">IF(C4&gt;0,(I4-C4)/C4,0)</f>
        <v>0</v>
      </c>
    </row>
    <row r="5" spans="1:12" x14ac:dyDescent="0.3">
      <c r="A5" s="34" t="s">
        <v>16</v>
      </c>
      <c r="B5" s="41">
        <v>0</v>
      </c>
      <c r="C5" s="42">
        <v>0</v>
      </c>
      <c r="D5" s="50">
        <v>17</v>
      </c>
      <c r="E5" s="14" t="s">
        <v>8</v>
      </c>
      <c r="F5" s="15">
        <f t="shared" si="0"/>
        <v>0</v>
      </c>
      <c r="G5" s="16">
        <f t="shared" si="1"/>
        <v>0</v>
      </c>
      <c r="H5" s="17">
        <f t="shared" si="2"/>
        <v>0</v>
      </c>
      <c r="I5" s="16">
        <f t="shared" si="3"/>
        <v>0</v>
      </c>
      <c r="J5" s="55">
        <f t="shared" si="4"/>
        <v>0</v>
      </c>
    </row>
    <row r="6" spans="1:12" x14ac:dyDescent="0.3">
      <c r="A6" s="34" t="s">
        <v>14</v>
      </c>
      <c r="B6" s="41">
        <v>15758.95</v>
      </c>
      <c r="C6" s="42">
        <v>247.19</v>
      </c>
      <c r="D6" s="50">
        <v>32</v>
      </c>
      <c r="E6" s="14" t="s">
        <v>7</v>
      </c>
      <c r="F6" s="15">
        <f t="shared" si="0"/>
        <v>0.15</v>
      </c>
      <c r="G6" s="16">
        <f t="shared" si="1"/>
        <v>15264.809999999998</v>
      </c>
      <c r="H6" s="17">
        <f t="shared" si="2"/>
        <v>-3.1356149997303309E-2</v>
      </c>
      <c r="I6" s="16">
        <f t="shared" si="3"/>
        <v>268.5</v>
      </c>
      <c r="J6" s="55">
        <f t="shared" si="4"/>
        <v>8.6208989036773348E-2</v>
      </c>
    </row>
    <row r="7" spans="1:12" x14ac:dyDescent="0.3">
      <c r="A7" s="34" t="s">
        <v>15</v>
      </c>
      <c r="B7" s="41">
        <v>17040.189999999999</v>
      </c>
      <c r="C7" s="42">
        <v>212.59</v>
      </c>
      <c r="D7" s="50">
        <v>22</v>
      </c>
      <c r="E7" s="14" t="s">
        <v>7</v>
      </c>
      <c r="F7" s="15">
        <f t="shared" si="0"/>
        <v>0.1</v>
      </c>
      <c r="G7" s="16">
        <f t="shared" si="1"/>
        <v>10176.540000000001</v>
      </c>
      <c r="H7" s="17">
        <f t="shared" si="2"/>
        <v>-0.40279187027844165</v>
      </c>
      <c r="I7" s="16">
        <f t="shared" si="3"/>
        <v>179</v>
      </c>
      <c r="J7" s="55">
        <f t="shared" si="4"/>
        <v>-0.15800366903429136</v>
      </c>
    </row>
    <row r="8" spans="1:12" x14ac:dyDescent="0.3">
      <c r="A8" s="34" t="s">
        <v>17</v>
      </c>
      <c r="B8" s="41">
        <v>9255.52</v>
      </c>
      <c r="C8" s="42">
        <v>160.68</v>
      </c>
      <c r="D8" s="50">
        <v>25</v>
      </c>
      <c r="E8" s="14" t="s">
        <v>7</v>
      </c>
      <c r="F8" s="15">
        <f t="shared" si="0"/>
        <v>0.11</v>
      </c>
      <c r="G8" s="16">
        <f t="shared" si="1"/>
        <v>11194.194</v>
      </c>
      <c r="H8" s="17">
        <f t="shared" si="2"/>
        <v>0.20946138088405611</v>
      </c>
      <c r="I8" s="16">
        <f t="shared" si="3"/>
        <v>196.9</v>
      </c>
      <c r="J8" s="55">
        <f t="shared" si="4"/>
        <v>0.22541697784416229</v>
      </c>
    </row>
    <row r="9" spans="1:12" x14ac:dyDescent="0.3">
      <c r="A9" s="34" t="s">
        <v>18</v>
      </c>
      <c r="B9" s="41">
        <v>13457.88</v>
      </c>
      <c r="C9" s="42">
        <v>175.51</v>
      </c>
      <c r="D9" s="50">
        <v>42</v>
      </c>
      <c r="E9" s="14" t="s">
        <v>7</v>
      </c>
      <c r="F9" s="15">
        <f t="shared" si="0"/>
        <v>0.19</v>
      </c>
      <c r="G9" s="16">
        <f t="shared" si="1"/>
        <v>19335.425999999999</v>
      </c>
      <c r="H9" s="17">
        <f t="shared" si="2"/>
        <v>0.43673639533121122</v>
      </c>
      <c r="I9" s="16">
        <f t="shared" si="3"/>
        <v>340.1</v>
      </c>
      <c r="J9" s="55">
        <f t="shared" si="4"/>
        <v>0.9377813230015386</v>
      </c>
    </row>
    <row r="10" spans="1:12" x14ac:dyDescent="0.3">
      <c r="A10" s="35" t="s">
        <v>2</v>
      </c>
      <c r="B10" s="43">
        <v>9123.6</v>
      </c>
      <c r="C10" s="44">
        <v>138.43</v>
      </c>
      <c r="D10" s="51">
        <v>21</v>
      </c>
      <c r="E10" s="18" t="s">
        <v>7</v>
      </c>
      <c r="F10" s="19">
        <f t="shared" si="0"/>
        <v>0.1</v>
      </c>
      <c r="G10" s="20">
        <f t="shared" si="1"/>
        <v>10176.540000000001</v>
      </c>
      <c r="H10" s="21">
        <f t="shared" si="2"/>
        <v>0.11540839142443778</v>
      </c>
      <c r="I10" s="20">
        <f t="shared" si="3"/>
        <v>179</v>
      </c>
      <c r="J10" s="56">
        <f t="shared" si="4"/>
        <v>0.29307231091526398</v>
      </c>
    </row>
    <row r="11" spans="1:12" x14ac:dyDescent="0.3">
      <c r="A11" s="36" t="s">
        <v>4</v>
      </c>
      <c r="B11" s="45">
        <v>15684.739999999991</v>
      </c>
      <c r="C11" s="46">
        <f>190.34+12.36</f>
        <v>202.7</v>
      </c>
      <c r="D11" s="52">
        <f>SUMIF(E3:E10,"Y",D3:D10)</f>
        <v>17</v>
      </c>
      <c r="E11" s="22"/>
      <c r="F11" s="23">
        <f>1-SUM(F3:F10)</f>
        <v>7.999999999999996E-2</v>
      </c>
      <c r="G11" s="24">
        <f>D20-SUM(G3:G10)</f>
        <v>8141.2319999999891</v>
      </c>
      <c r="H11" s="25">
        <f t="shared" si="2"/>
        <v>-0.48094568351148992</v>
      </c>
      <c r="I11" s="26">
        <f>D18-SUM(I3:I10)</f>
        <v>143.19999999999982</v>
      </c>
      <c r="J11" s="57">
        <f t="shared" si="4"/>
        <v>-0.29353724716329638</v>
      </c>
    </row>
    <row r="12" spans="1:12" s="1" customFormat="1" x14ac:dyDescent="0.3">
      <c r="A12" s="37" t="s">
        <v>10</v>
      </c>
      <c r="B12" s="47">
        <f>SUM(B3:B11)</f>
        <v>99187.91</v>
      </c>
      <c r="C12" s="48">
        <f>SUM(C3:C11)</f>
        <v>1519.0100000000002</v>
      </c>
      <c r="D12" s="53">
        <f>SUM(D3:D10)</f>
        <v>219</v>
      </c>
      <c r="E12" s="28"/>
      <c r="F12" s="29">
        <f>SUM(F3:F11)</f>
        <v>1</v>
      </c>
      <c r="G12" s="30">
        <f>SUM(G3:G11)</f>
        <v>101765.4</v>
      </c>
      <c r="H12" s="31">
        <f t="shared" si="2"/>
        <v>2.5985929131887048E-2</v>
      </c>
      <c r="I12" s="27">
        <f>SUM(I3:I11)</f>
        <v>1790</v>
      </c>
      <c r="J12" s="58">
        <f t="shared" si="4"/>
        <v>0.17839908888025738</v>
      </c>
      <c r="K12" s="4"/>
      <c r="L12" s="4"/>
    </row>
    <row r="13" spans="1:12" x14ac:dyDescent="0.3">
      <c r="B13" s="7" t="s">
        <v>21</v>
      </c>
      <c r="C13" s="7" t="s">
        <v>19</v>
      </c>
      <c r="G13" s="7" t="s">
        <v>21</v>
      </c>
      <c r="I13" s="7" t="s">
        <v>19</v>
      </c>
    </row>
    <row r="15" spans="1:12" x14ac:dyDescent="0.3">
      <c r="A15" s="1" t="s">
        <v>22</v>
      </c>
    </row>
    <row r="16" spans="1:12" x14ac:dyDescent="0.3">
      <c r="A16" t="s">
        <v>13</v>
      </c>
      <c r="B16" s="6">
        <v>1137.5</v>
      </c>
      <c r="C16" s="59">
        <v>1</v>
      </c>
      <c r="D16" s="6">
        <v>1040</v>
      </c>
      <c r="E16" s="64"/>
      <c r="F16" s="64"/>
    </row>
    <row r="17" spans="1:6" x14ac:dyDescent="0.3">
      <c r="A17" t="s">
        <v>20</v>
      </c>
      <c r="B17" s="6">
        <v>865</v>
      </c>
      <c r="D17" s="6">
        <v>750</v>
      </c>
      <c r="E17" s="59">
        <v>2</v>
      </c>
    </row>
    <row r="18" spans="1:6" x14ac:dyDescent="0.3">
      <c r="B18" s="6">
        <f>SUM(B16:B17)</f>
        <v>2002.5</v>
      </c>
      <c r="D18" s="6">
        <f>SUM(D16:D17)</f>
        <v>1790</v>
      </c>
      <c r="E18" s="65" t="s">
        <v>19</v>
      </c>
      <c r="F18" s="65"/>
    </row>
    <row r="20" spans="1:6" x14ac:dyDescent="0.3">
      <c r="A20" t="s">
        <v>23</v>
      </c>
      <c r="B20" s="6">
        <f>B12</f>
        <v>99187.91</v>
      </c>
      <c r="D20" s="6">
        <v>101765.4</v>
      </c>
      <c r="E20" s="63" t="s">
        <v>24</v>
      </c>
      <c r="F20" s="63"/>
    </row>
    <row r="22" spans="1:6" x14ac:dyDescent="0.3">
      <c r="A22" t="s">
        <v>26</v>
      </c>
    </row>
    <row r="23" spans="1:6" x14ac:dyDescent="0.3">
      <c r="A23" t="s">
        <v>27</v>
      </c>
    </row>
    <row r="24" spans="1:6" x14ac:dyDescent="0.3">
      <c r="A24" t="s">
        <v>28</v>
      </c>
    </row>
    <row r="25" spans="1:6" x14ac:dyDescent="0.3">
      <c r="A25" t="s">
        <v>33</v>
      </c>
    </row>
    <row r="26" spans="1:6" x14ac:dyDescent="0.3">
      <c r="A26" t="s">
        <v>32</v>
      </c>
    </row>
    <row r="27" spans="1:6" x14ac:dyDescent="0.3">
      <c r="A27" t="s">
        <v>29</v>
      </c>
    </row>
    <row r="28" spans="1:6" x14ac:dyDescent="0.3">
      <c r="A28" t="s">
        <v>30</v>
      </c>
    </row>
    <row r="30" spans="1:6" x14ac:dyDescent="0.3">
      <c r="A30" t="s">
        <v>34</v>
      </c>
    </row>
    <row r="32" spans="1:6" x14ac:dyDescent="0.3">
      <c r="A32" t="s">
        <v>31</v>
      </c>
    </row>
  </sheetData>
  <mergeCells count="5">
    <mergeCell ref="B1:C1"/>
    <mergeCell ref="D1:J1"/>
    <mergeCell ref="E20:F20"/>
    <mergeCell ref="E16:F16"/>
    <mergeCell ref="E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Belben</dc:creator>
  <cp:lastModifiedBy>Judith Appleby</cp:lastModifiedBy>
  <cp:lastPrinted>2025-07-05T09:28:36Z</cp:lastPrinted>
  <dcterms:created xsi:type="dcterms:W3CDTF">2025-07-05T08:41:28Z</dcterms:created>
  <dcterms:modified xsi:type="dcterms:W3CDTF">2025-08-01T07:28:52Z</dcterms:modified>
</cp:coreProperties>
</file>